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95" windowWidth="20775" windowHeight="9405" activeTab="6"/>
  </bookViews>
  <sheets>
    <sheet name="с 01.09.22" sheetId="1" r:id="rId1"/>
    <sheet name="с 01.10.22" sheetId="2" r:id="rId2"/>
    <sheet name="01.01.23" sheetId="3" r:id="rId3"/>
    <sheet name="с 01.07.23" sheetId="4" r:id="rId4"/>
    <sheet name="01.07.23" sheetId="5" r:id="rId5"/>
    <sheet name="01.11.23" sheetId="6" r:id="rId6"/>
    <sheet name="01.01.24" sheetId="7" r:id="rId7"/>
  </sheets>
  <calcPr calcId="125725" refMode="R1C1"/>
</workbook>
</file>

<file path=xl/calcChain.xml><?xml version="1.0" encoding="utf-8"?>
<calcChain xmlns="http://schemas.openxmlformats.org/spreadsheetml/2006/main">
  <c r="O15" i="7"/>
  <c r="N15"/>
  <c r="F15"/>
  <c r="D15"/>
  <c r="C15"/>
  <c r="H14"/>
  <c r="J14" s="1"/>
  <c r="E14"/>
  <c r="J13"/>
  <c r="L13" s="1"/>
  <c r="G13"/>
  <c r="G15" s="1"/>
  <c r="H12"/>
  <c r="E12"/>
  <c r="J12" s="1"/>
  <c r="H11"/>
  <c r="H15" s="1"/>
  <c r="E11"/>
  <c r="E15" s="1"/>
  <c r="O15" i="6"/>
  <c r="N15"/>
  <c r="D15"/>
  <c r="C15"/>
  <c r="H14"/>
  <c r="E14"/>
  <c r="J14" s="1"/>
  <c r="R13"/>
  <c r="G13"/>
  <c r="G15" s="1"/>
  <c r="F13"/>
  <c r="J13" s="1"/>
  <c r="H12"/>
  <c r="J12" s="1"/>
  <c r="E12"/>
  <c r="H11"/>
  <c r="H15" s="1"/>
  <c r="E11"/>
  <c r="E15" s="1"/>
  <c r="O15" i="5"/>
  <c r="N15"/>
  <c r="D15"/>
  <c r="C15"/>
  <c r="H14"/>
  <c r="J14" s="1"/>
  <c r="E14"/>
  <c r="G13"/>
  <c r="G15" s="1"/>
  <c r="F13"/>
  <c r="F15" s="1"/>
  <c r="H12"/>
  <c r="J12" s="1"/>
  <c r="E12"/>
  <c r="H11"/>
  <c r="H15" s="1"/>
  <c r="E11"/>
  <c r="J11" s="1"/>
  <c r="O15" i="3"/>
  <c r="N15"/>
  <c r="D15"/>
  <c r="C15"/>
  <c r="H14"/>
  <c r="J14" s="1"/>
  <c r="E14"/>
  <c r="G13"/>
  <c r="G15" s="1"/>
  <c r="F13"/>
  <c r="F15" s="1"/>
  <c r="H12"/>
  <c r="J12" s="1"/>
  <c r="E12"/>
  <c r="H11"/>
  <c r="H15" s="1"/>
  <c r="E11"/>
  <c r="J11" s="1"/>
  <c r="N15" i="2"/>
  <c r="G15"/>
  <c r="D15"/>
  <c r="C15"/>
  <c r="H14"/>
  <c r="J14" s="1"/>
  <c r="E14"/>
  <c r="G13"/>
  <c r="F13"/>
  <c r="J13" s="1"/>
  <c r="H12"/>
  <c r="J12" s="1"/>
  <c r="E12"/>
  <c r="H11"/>
  <c r="H15" s="1"/>
  <c r="E11"/>
  <c r="E15" s="1"/>
  <c r="R15" i="1"/>
  <c r="Q15"/>
  <c r="P15"/>
  <c r="O15"/>
  <c r="M15"/>
  <c r="L15"/>
  <c r="K15"/>
  <c r="J15"/>
  <c r="H15"/>
  <c r="G15"/>
  <c r="F15"/>
  <c r="E15"/>
  <c r="D15"/>
  <c r="C15"/>
  <c r="N14"/>
  <c r="N13"/>
  <c r="N12"/>
  <c r="K12"/>
  <c r="N11"/>
  <c r="N15" s="1"/>
  <c r="K11"/>
  <c r="K12" i="2" l="1"/>
  <c r="L12"/>
  <c r="M12" s="1"/>
  <c r="P12" s="1"/>
  <c r="Q12" s="1"/>
  <c r="R12" s="1"/>
  <c r="K14"/>
  <c r="M14" s="1"/>
  <c r="P14" s="1"/>
  <c r="L14"/>
  <c r="K12" i="3"/>
  <c r="L12"/>
  <c r="M12" s="1"/>
  <c r="P12" s="1"/>
  <c r="Q12" s="1"/>
  <c r="R12" s="1"/>
  <c r="K14"/>
  <c r="M14" s="1"/>
  <c r="P14" s="1"/>
  <c r="Q14" s="1"/>
  <c r="L14"/>
  <c r="K12" i="5"/>
  <c r="L12"/>
  <c r="M12" s="1"/>
  <c r="P12" s="1"/>
  <c r="Q12" s="1"/>
  <c r="R12" s="1"/>
  <c r="K14"/>
  <c r="M14" s="1"/>
  <c r="P14" s="1"/>
  <c r="Q14" s="1"/>
  <c r="L14"/>
  <c r="K12" i="6"/>
  <c r="L12"/>
  <c r="M12" s="1"/>
  <c r="P12" s="1"/>
  <c r="Q12" s="1"/>
  <c r="R12" s="1"/>
  <c r="L14"/>
  <c r="M14"/>
  <c r="P14" s="1"/>
  <c r="Q14" s="1"/>
  <c r="K14"/>
  <c r="L12" i="7"/>
  <c r="K12"/>
  <c r="M12" s="1"/>
  <c r="P12" s="1"/>
  <c r="R12" s="1"/>
  <c r="T12" s="1"/>
  <c r="L13" i="2"/>
  <c r="M13"/>
  <c r="P13" s="1"/>
  <c r="Q13" s="1"/>
  <c r="R13" s="1"/>
  <c r="K13"/>
  <c r="L11" i="3"/>
  <c r="M11"/>
  <c r="K11"/>
  <c r="L11" i="5"/>
  <c r="M11"/>
  <c r="K11"/>
  <c r="L13" i="6"/>
  <c r="K13"/>
  <c r="M13" s="1"/>
  <c r="P13" s="1"/>
  <c r="K14" i="7"/>
  <c r="M14" s="1"/>
  <c r="P14" s="1"/>
  <c r="R14" s="1"/>
  <c r="L14"/>
  <c r="J11" i="2"/>
  <c r="F15"/>
  <c r="E15" i="3"/>
  <c r="E15" i="5"/>
  <c r="F15" i="6"/>
  <c r="J11" i="7"/>
  <c r="K13"/>
  <c r="M13" s="1"/>
  <c r="P13" s="1"/>
  <c r="J13" i="3"/>
  <c r="J13" i="5"/>
  <c r="J11" i="6"/>
  <c r="J15" l="1"/>
  <c r="L11"/>
  <c r="L15" s="1"/>
  <c r="M11"/>
  <c r="K11"/>
  <c r="K15" s="1"/>
  <c r="L13" i="3"/>
  <c r="L15" s="1"/>
  <c r="K13"/>
  <c r="M13" s="1"/>
  <c r="J15" i="2"/>
  <c r="L11"/>
  <c r="L15" s="1"/>
  <c r="K11"/>
  <c r="K15" s="1"/>
  <c r="P11" i="5"/>
  <c r="P11" i="3"/>
  <c r="L13" i="5"/>
  <c r="M13"/>
  <c r="P13" s="1"/>
  <c r="Q13" s="1"/>
  <c r="R13" s="1"/>
  <c r="K13"/>
  <c r="M11" i="7"/>
  <c r="K11"/>
  <c r="K15" s="1"/>
  <c r="J15"/>
  <c r="L11"/>
  <c r="L15" s="1"/>
  <c r="L15" i="5"/>
  <c r="K15"/>
  <c r="J15"/>
  <c r="K15" i="3"/>
  <c r="J15"/>
  <c r="P13" l="1"/>
  <c r="Q13" s="1"/>
  <c r="R13" s="1"/>
  <c r="M15"/>
  <c r="M15" i="7"/>
  <c r="P11"/>
  <c r="P15" i="3"/>
  <c r="Q11"/>
  <c r="P15" i="5"/>
  <c r="Q11"/>
  <c r="P11" i="6"/>
  <c r="M15"/>
  <c r="M15" i="5"/>
  <c r="M11" i="2"/>
  <c r="P15" i="6" l="1"/>
  <c r="Q11"/>
  <c r="P11" i="2"/>
  <c r="M15"/>
  <c r="Q15" i="5"/>
  <c r="R11"/>
  <c r="R15" s="1"/>
  <c r="Q15" i="3"/>
  <c r="R11"/>
  <c r="R15" s="1"/>
  <c r="R11" i="7"/>
  <c r="P15"/>
  <c r="R15" l="1"/>
  <c r="T11"/>
  <c r="T15" s="1"/>
  <c r="P15" i="2"/>
  <c r="Q11"/>
  <c r="R11" i="6"/>
  <c r="R15" s="1"/>
  <c r="Q15"/>
  <c r="Q15" i="2" l="1"/>
  <c r="R11"/>
  <c r="R15" s="1"/>
</calcChain>
</file>

<file path=xl/sharedStrings.xml><?xml version="1.0" encoding="utf-8"?>
<sst xmlns="http://schemas.openxmlformats.org/spreadsheetml/2006/main" count="233" uniqueCount="52">
  <si>
    <t>Сельское поселение «Черно-Озерское»</t>
  </si>
  <si>
    <t>Глава                            Маторин А.С</t>
  </si>
  <si>
    <t>Муниципальное бюджетное  учреждение культуры информационно-библиотечный досуговый центр «Радуга»</t>
  </si>
  <si>
    <t>ШТАТНОЕ РАСПИСАНИЕ 2  С 01.09.2022 г</t>
  </si>
  <si>
    <t>Наименование должностей</t>
  </si>
  <si>
    <t>Квалифик.группа</t>
  </si>
  <si>
    <t>штатная численность работников , ед</t>
  </si>
  <si>
    <t>Должностной оклад</t>
  </si>
  <si>
    <t>Компенсационные выплаты</t>
  </si>
  <si>
    <t>стимулирующие выплаты</t>
  </si>
  <si>
    <t>Доплата до МРОТ</t>
  </si>
  <si>
    <t>Итого</t>
  </si>
  <si>
    <t>Районный коэффициент</t>
  </si>
  <si>
    <t xml:space="preserve">Процентная надбавка </t>
  </si>
  <si>
    <t>Доплата до целевого показателя</t>
  </si>
  <si>
    <t>Итого в месяц</t>
  </si>
  <si>
    <t>Итого в год</t>
  </si>
  <si>
    <t>За работу в сельской местности</t>
  </si>
  <si>
    <t xml:space="preserve">Ночные </t>
  </si>
  <si>
    <t>Надбавка за вредность</t>
  </si>
  <si>
    <t>За выслугу лет</t>
  </si>
  <si>
    <t>Премия</t>
  </si>
  <si>
    <t>итого за ставку</t>
  </si>
  <si>
    <t>10-30%</t>
  </si>
  <si>
    <t>до 50%</t>
  </si>
  <si>
    <t>Директор  Дома культуры</t>
  </si>
  <si>
    <t>Должности руководящего состава учреждения культуры, искусства и кинематографии</t>
  </si>
  <si>
    <t>Художественный руководитель</t>
  </si>
  <si>
    <t>Должности работников культуры, искусства и кинематографии среднего звена</t>
  </si>
  <si>
    <t>Кочегар</t>
  </si>
  <si>
    <t>Общеотраслевые профессии рабочих первого уровня</t>
  </si>
  <si>
    <t>Уборщик служебных помещений</t>
  </si>
  <si>
    <t>1оклад к отпуску7092+70%=12056,40+2068158,20+30,2%=2708439,41</t>
  </si>
  <si>
    <t>ШТАТНОЕ РАСПИСАНИЕ 2  С 01.10.2022 г</t>
  </si>
  <si>
    <t>ШТАТНОЕ РАСПИСАНИЕ № 1  С 01.01.2023 г</t>
  </si>
  <si>
    <t xml:space="preserve">1оклад к отпуску 7375,68 +70%= 12538,66 </t>
  </si>
  <si>
    <t xml:space="preserve">Итого ФОТ </t>
  </si>
  <si>
    <t>1776928,77 + 12538,66 = 1 789 467,43 * 30,2% = 2 329 886,60 р.</t>
  </si>
  <si>
    <t>Директор:</t>
  </si>
  <si>
    <t>Дубасов А.А.</t>
  </si>
  <si>
    <t>ШТАТНОЕ РАСПИСАНИЕ № 2  С 01.07.2023 г</t>
  </si>
  <si>
    <t>1оклад к отпуску 8851 +70%= 15047</t>
  </si>
  <si>
    <t>2253162 + 15047 = 2268209 * 30,2% = 2953208,12 р.</t>
  </si>
  <si>
    <t>ШТАТНОЕ РАСПИСАНИЕ № 3  С 01.11.2023 г</t>
  </si>
  <si>
    <t>1оклад к отпуску 9294 +70%= 15799,80</t>
  </si>
  <si>
    <t>2253162 + 15799,8 = 2268962,8 * 30,2% = 2954189,57 р.</t>
  </si>
  <si>
    <t>ШТАТНОЕ РАСПИСАНИЕ № 1  С 01.01.2024 г</t>
  </si>
  <si>
    <t>ночные</t>
  </si>
  <si>
    <t>итого за 1 ставку</t>
  </si>
  <si>
    <t>итого за 0,75 ставки</t>
  </si>
  <si>
    <t>1оклад к отпуску 9759 +70%= 16590,30 * 30,2% = 21600,57</t>
  </si>
  <si>
    <t xml:space="preserve"> 2256504,6 * 30,2% = 3937968,99 р. + 21600,57 = 2959569,56</t>
  </si>
</sst>
</file>

<file path=xl/styles.xml><?xml version="1.0" encoding="utf-8"?>
<styleSheet xmlns="http://schemas.openxmlformats.org/spreadsheetml/2006/main">
  <numFmts count="2">
    <numFmt numFmtId="164" formatCode="0.00;\-0.00"/>
    <numFmt numFmtId="165" formatCode="0;\-0"/>
  </numFmts>
  <fonts count="7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rgb="FF000000"/>
      <name val="Calibri"/>
      <scheme val="minor"/>
    </font>
    <font>
      <sz val="10"/>
      <name val="Calibri"/>
      <scheme val="minor"/>
    </font>
    <font>
      <sz val="6"/>
      <name val="Calibri"/>
      <scheme val="minor"/>
    </font>
    <font>
      <sz val="9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0" fontId="2" fillId="0" borderId="5" xfId="0" applyNumberFormat="1" applyFont="1" applyBorder="1"/>
    <xf numFmtId="0" fontId="2" fillId="0" borderId="2" xfId="0" applyNumberFormat="1" applyFont="1" applyBorder="1"/>
    <xf numFmtId="0" fontId="1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2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6" fillId="0" borderId="16" xfId="0" applyNumberFormat="1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1" fillId="0" borderId="13" xfId="0" applyNumberFormat="1" applyFont="1" applyBorder="1"/>
    <xf numFmtId="0" fontId="1" fillId="0" borderId="14" xfId="0" applyNumberFormat="1" applyFont="1" applyBorder="1"/>
    <xf numFmtId="0" fontId="1" fillId="0" borderId="15" xfId="0" applyNumberFormat="1" applyFont="1" applyBorder="1"/>
    <xf numFmtId="0" fontId="2" fillId="0" borderId="2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workbookViewId="0"/>
  </sheetViews>
  <sheetFormatPr defaultColWidth="9.140625" defaultRowHeight="15"/>
  <cols>
    <col min="1" max="1" width="13.85546875" customWidth="1"/>
    <col min="3" max="3" width="10.5703125" customWidth="1"/>
    <col min="12" max="12" width="8" customWidth="1"/>
    <col min="16" max="16" width="10.7109375" customWidth="1"/>
    <col min="18" max="18" width="9.85546875" customWidth="1"/>
  </cols>
  <sheetData>
    <row r="2" spans="1:18">
      <c r="A2" t="s">
        <v>0</v>
      </c>
    </row>
    <row r="3" spans="1:18">
      <c r="A3" t="s">
        <v>1</v>
      </c>
    </row>
    <row r="5" spans="1:18"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F6" s="1"/>
      <c r="G6" s="2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 ht="15" customHeight="1">
      <c r="A8" s="29" t="s">
        <v>4</v>
      </c>
      <c r="B8" s="29" t="s">
        <v>5</v>
      </c>
      <c r="C8" s="29" t="s">
        <v>6</v>
      </c>
      <c r="D8" s="29" t="s">
        <v>7</v>
      </c>
      <c r="E8" s="37" t="s">
        <v>8</v>
      </c>
      <c r="F8" s="39"/>
      <c r="G8" s="40"/>
      <c r="H8" s="41" t="s">
        <v>9</v>
      </c>
      <c r="I8" s="42"/>
      <c r="J8" s="29" t="s">
        <v>10</v>
      </c>
      <c r="K8" s="37" t="s">
        <v>11</v>
      </c>
      <c r="L8" s="29" t="s">
        <v>12</v>
      </c>
      <c r="M8" s="29" t="s">
        <v>13</v>
      </c>
      <c r="N8" s="29" t="s">
        <v>11</v>
      </c>
      <c r="O8" s="32" t="s">
        <v>14</v>
      </c>
      <c r="P8" s="29" t="s">
        <v>15</v>
      </c>
      <c r="Q8" s="5"/>
      <c r="R8" s="29" t="s">
        <v>16</v>
      </c>
    </row>
    <row r="9" spans="1:18" ht="90">
      <c r="A9" s="31"/>
      <c r="B9" s="31"/>
      <c r="C9" s="31"/>
      <c r="D9" s="31"/>
      <c r="E9" s="3" t="s">
        <v>17</v>
      </c>
      <c r="F9" s="3" t="s">
        <v>18</v>
      </c>
      <c r="G9" s="3" t="s">
        <v>19</v>
      </c>
      <c r="H9" s="3" t="s">
        <v>20</v>
      </c>
      <c r="I9" s="4" t="s">
        <v>21</v>
      </c>
      <c r="J9" s="30"/>
      <c r="K9" s="38"/>
      <c r="L9" s="31"/>
      <c r="M9" s="31"/>
      <c r="N9" s="31"/>
      <c r="O9" s="33"/>
      <c r="P9" s="31"/>
      <c r="Q9" s="6" t="s">
        <v>22</v>
      </c>
      <c r="R9" s="31"/>
    </row>
    <row r="10" spans="1:18">
      <c r="A10" s="7"/>
      <c r="B10" s="7"/>
      <c r="C10" s="8"/>
      <c r="D10" s="7"/>
      <c r="E10" s="9">
        <v>0.25</v>
      </c>
      <c r="F10" s="9">
        <v>0.35</v>
      </c>
      <c r="G10" s="9">
        <v>0.12</v>
      </c>
      <c r="H10" s="7" t="s">
        <v>23</v>
      </c>
      <c r="I10" s="10" t="s">
        <v>24</v>
      </c>
      <c r="J10" s="31"/>
      <c r="K10" s="11"/>
      <c r="L10" s="9">
        <v>0.4</v>
      </c>
      <c r="M10" s="9">
        <v>0.3</v>
      </c>
      <c r="N10" s="12"/>
      <c r="O10" s="12"/>
      <c r="P10" s="7"/>
      <c r="Q10" s="7"/>
      <c r="R10" s="7"/>
    </row>
    <row r="11" spans="1:18" ht="57.75">
      <c r="A11" s="13" t="s">
        <v>25</v>
      </c>
      <c r="B11" s="14" t="s">
        <v>26</v>
      </c>
      <c r="C11" s="15">
        <v>0.75</v>
      </c>
      <c r="D11" s="12">
        <v>7092</v>
      </c>
      <c r="E11" s="12">
        <v>1773</v>
      </c>
      <c r="F11" s="12"/>
      <c r="G11" s="12"/>
      <c r="H11" s="12">
        <v>709</v>
      </c>
      <c r="I11" s="12"/>
      <c r="J11" s="16"/>
      <c r="K11" s="12">
        <f>SUM(D11:I11)</f>
        <v>9574</v>
      </c>
      <c r="L11" s="12">
        <v>3830</v>
      </c>
      <c r="M11" s="12">
        <v>2872</v>
      </c>
      <c r="N11" s="12">
        <f>SUM(K11:M11)</f>
        <v>16276</v>
      </c>
      <c r="O11" s="12">
        <v>10616.1</v>
      </c>
      <c r="P11" s="12">
        <v>26892.1</v>
      </c>
      <c r="Q11" s="12">
        <v>20169.07</v>
      </c>
      <c r="R11" s="12">
        <v>242028.9</v>
      </c>
    </row>
    <row r="12" spans="1:18" ht="49.5">
      <c r="A12" s="13" t="s">
        <v>27</v>
      </c>
      <c r="B12" s="14" t="s">
        <v>28</v>
      </c>
      <c r="C12" s="15">
        <v>0.25</v>
      </c>
      <c r="D12" s="12">
        <v>7092</v>
      </c>
      <c r="E12" s="12">
        <v>1773</v>
      </c>
      <c r="F12" s="12"/>
      <c r="G12" s="12"/>
      <c r="H12" s="12">
        <v>2128</v>
      </c>
      <c r="I12" s="12"/>
      <c r="J12" s="12"/>
      <c r="K12" s="17">
        <f>SUM(D12:I12)</f>
        <v>10993</v>
      </c>
      <c r="L12" s="12">
        <v>4397</v>
      </c>
      <c r="M12" s="12">
        <v>3298</v>
      </c>
      <c r="N12" s="17">
        <f>SUM(K12:M12)</f>
        <v>18688</v>
      </c>
      <c r="O12" s="18">
        <v>8204.1</v>
      </c>
      <c r="P12" s="12">
        <v>26892.1</v>
      </c>
      <c r="Q12" s="12">
        <v>6723.02</v>
      </c>
      <c r="R12" s="12">
        <v>80676.3</v>
      </c>
    </row>
    <row r="13" spans="1:18" ht="28.5" customHeight="1">
      <c r="A13" s="19" t="s">
        <v>29</v>
      </c>
      <c r="B13" s="14" t="s">
        <v>30</v>
      </c>
      <c r="C13" s="20">
        <v>5</v>
      </c>
      <c r="D13" s="12">
        <v>4420</v>
      </c>
      <c r="E13" s="12"/>
      <c r="F13" s="12">
        <v>1547</v>
      </c>
      <c r="G13" s="12">
        <v>530</v>
      </c>
      <c r="H13" s="12"/>
      <c r="I13" s="12"/>
      <c r="J13" s="12">
        <v>8782</v>
      </c>
      <c r="K13" s="12">
        <v>15279</v>
      </c>
      <c r="L13" s="12">
        <v>6112</v>
      </c>
      <c r="M13" s="12">
        <v>4583</v>
      </c>
      <c r="N13" s="12">
        <f>SUM(K13:M13)</f>
        <v>25974</v>
      </c>
      <c r="O13" s="12"/>
      <c r="P13" s="12">
        <v>25974</v>
      </c>
      <c r="Q13" s="12">
        <v>129870</v>
      </c>
      <c r="R13" s="12">
        <v>1558440</v>
      </c>
    </row>
    <row r="14" spans="1:18" ht="45">
      <c r="A14" s="19" t="s">
        <v>31</v>
      </c>
      <c r="B14" s="14" t="s">
        <v>30</v>
      </c>
      <c r="C14" s="20">
        <v>0.6</v>
      </c>
      <c r="D14" s="12">
        <v>4920</v>
      </c>
      <c r="E14" s="12">
        <v>1072</v>
      </c>
      <c r="F14" s="12"/>
      <c r="G14" s="12"/>
      <c r="H14" s="12">
        <v>429</v>
      </c>
      <c r="I14" s="12"/>
      <c r="J14" s="12">
        <v>8858</v>
      </c>
      <c r="K14" s="12">
        <v>15279</v>
      </c>
      <c r="L14" s="12">
        <v>6112</v>
      </c>
      <c r="M14" s="12">
        <v>4583</v>
      </c>
      <c r="N14" s="12">
        <f>SUM(K14:M14)</f>
        <v>25974</v>
      </c>
      <c r="O14" s="12"/>
      <c r="P14" s="12">
        <v>25974</v>
      </c>
      <c r="Q14" s="12">
        <v>15584</v>
      </c>
      <c r="R14" s="12">
        <v>187013</v>
      </c>
    </row>
    <row r="15" spans="1:18">
      <c r="A15" s="7" t="s">
        <v>11</v>
      </c>
      <c r="B15" s="7"/>
      <c r="C15" s="21">
        <f>SUM(C11:C14)</f>
        <v>6.6</v>
      </c>
      <c r="D15" s="7">
        <f>SUM(D11:D14)</f>
        <v>23524</v>
      </c>
      <c r="E15" s="7">
        <f>SUM(E11:E14)</f>
        <v>4618</v>
      </c>
      <c r="F15" s="7">
        <f>SUM(F13:F14)</f>
        <v>1547</v>
      </c>
      <c r="G15" s="7">
        <f>SUM(G13)</f>
        <v>530</v>
      </c>
      <c r="H15" s="7">
        <f>SUM(H11:H14)</f>
        <v>3266</v>
      </c>
      <c r="I15" s="7"/>
      <c r="J15" s="7">
        <f>SUM(J13:J14)</f>
        <v>17640</v>
      </c>
      <c r="K15" s="7">
        <f t="shared" ref="K15:R15" si="0">SUM(K11:K14)</f>
        <v>51125</v>
      </c>
      <c r="L15" s="7">
        <f t="shared" si="0"/>
        <v>20451</v>
      </c>
      <c r="M15" s="7">
        <f t="shared" si="0"/>
        <v>15336</v>
      </c>
      <c r="N15" s="7">
        <f t="shared" si="0"/>
        <v>86912</v>
      </c>
      <c r="O15" s="7">
        <f t="shared" si="0"/>
        <v>18820.2</v>
      </c>
      <c r="P15" s="7">
        <f t="shared" si="0"/>
        <v>105732.2</v>
      </c>
      <c r="Q15" s="7">
        <f t="shared" si="0"/>
        <v>172346.09</v>
      </c>
      <c r="R15" s="7">
        <f t="shared" si="0"/>
        <v>2068158.2</v>
      </c>
    </row>
    <row r="16" spans="1:18">
      <c r="A16" s="34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</row>
  </sheetData>
  <mergeCells count="15">
    <mergeCell ref="J8:J10"/>
    <mergeCell ref="O8:O9"/>
    <mergeCell ref="P8:P9"/>
    <mergeCell ref="R8:R9"/>
    <mergeCell ref="A16:K16"/>
    <mergeCell ref="K8:K9"/>
    <mergeCell ref="N8:N9"/>
    <mergeCell ref="L8:L9"/>
    <mergeCell ref="M8:M9"/>
    <mergeCell ref="E8:G8"/>
    <mergeCell ref="H8:I8"/>
    <mergeCell ref="A8:A9"/>
    <mergeCell ref="B8:B9"/>
    <mergeCell ref="C8:C9"/>
    <mergeCell ref="D8:D9"/>
  </mergeCells>
  <pageMargins left="0.70866137742996205" right="0.70866137742996205" top="0.74803149700164795" bottom="0.74803149700164795" header="0.31496062874794001" footer="0.314960628747940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workbookViewId="0"/>
  </sheetViews>
  <sheetFormatPr defaultColWidth="9.140625" defaultRowHeight="15"/>
  <cols>
    <col min="1" max="1" width="13.85546875" customWidth="1"/>
    <col min="3" max="3" width="10.5703125" customWidth="1"/>
    <col min="11" max="11" width="8" customWidth="1"/>
    <col min="16" max="16" width="10.7109375" customWidth="1"/>
    <col min="18" max="18" width="9.85546875" customWidth="1"/>
  </cols>
  <sheetData>
    <row r="2" spans="1:18">
      <c r="A2" t="s">
        <v>0</v>
      </c>
    </row>
    <row r="3" spans="1:18">
      <c r="A3" t="s">
        <v>1</v>
      </c>
    </row>
    <row r="5" spans="1:18"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F6" s="1"/>
      <c r="G6" s="2" t="s">
        <v>33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 ht="15" customHeight="1">
      <c r="A8" s="29" t="s">
        <v>4</v>
      </c>
      <c r="B8" s="29" t="s">
        <v>5</v>
      </c>
      <c r="C8" s="29" t="s">
        <v>6</v>
      </c>
      <c r="D8" s="29" t="s">
        <v>7</v>
      </c>
      <c r="E8" s="37" t="s">
        <v>8</v>
      </c>
      <c r="F8" s="39"/>
      <c r="G8" s="40"/>
      <c r="H8" s="41" t="s">
        <v>9</v>
      </c>
      <c r="I8" s="42"/>
      <c r="J8" s="37" t="s">
        <v>11</v>
      </c>
      <c r="K8" s="29" t="s">
        <v>12</v>
      </c>
      <c r="L8" s="29" t="s">
        <v>13</v>
      </c>
      <c r="M8" s="29" t="s">
        <v>11</v>
      </c>
      <c r="N8" s="32" t="s">
        <v>14</v>
      </c>
      <c r="O8" s="5"/>
      <c r="P8" s="29" t="s">
        <v>15</v>
      </c>
      <c r="Q8" s="5"/>
      <c r="R8" s="29" t="s">
        <v>16</v>
      </c>
    </row>
    <row r="9" spans="1:18" ht="90">
      <c r="A9" s="31"/>
      <c r="B9" s="31"/>
      <c r="C9" s="31"/>
      <c r="D9" s="31"/>
      <c r="E9" s="3" t="s">
        <v>17</v>
      </c>
      <c r="F9" s="3" t="s">
        <v>18</v>
      </c>
      <c r="G9" s="3" t="s">
        <v>19</v>
      </c>
      <c r="H9" s="3" t="s">
        <v>20</v>
      </c>
      <c r="I9" s="4" t="s">
        <v>21</v>
      </c>
      <c r="J9" s="38"/>
      <c r="K9" s="31"/>
      <c r="L9" s="31"/>
      <c r="M9" s="31"/>
      <c r="N9" s="33"/>
      <c r="O9" s="22" t="s">
        <v>10</v>
      </c>
      <c r="P9" s="31"/>
      <c r="Q9" s="6" t="s">
        <v>22</v>
      </c>
      <c r="R9" s="31"/>
    </row>
    <row r="10" spans="1:18">
      <c r="A10" s="7"/>
      <c r="B10" s="7"/>
      <c r="C10" s="8"/>
      <c r="D10" s="7"/>
      <c r="E10" s="9">
        <v>0.25</v>
      </c>
      <c r="F10" s="9">
        <v>0.35</v>
      </c>
      <c r="G10" s="9">
        <v>0.12</v>
      </c>
      <c r="H10" s="7" t="s">
        <v>23</v>
      </c>
      <c r="I10" s="10" t="s">
        <v>24</v>
      </c>
      <c r="J10" s="11"/>
      <c r="K10" s="9">
        <v>0.4</v>
      </c>
      <c r="L10" s="9">
        <v>0.3</v>
      </c>
      <c r="M10" s="12"/>
      <c r="N10" s="12"/>
      <c r="O10" s="12"/>
      <c r="P10" s="7"/>
      <c r="Q10" s="7"/>
      <c r="R10" s="7"/>
    </row>
    <row r="11" spans="1:18" ht="57.75">
      <c r="A11" s="13" t="s">
        <v>25</v>
      </c>
      <c r="B11" s="14" t="s">
        <v>26</v>
      </c>
      <c r="C11" s="15">
        <v>0.75</v>
      </c>
      <c r="D11" s="12">
        <v>7375.68</v>
      </c>
      <c r="E11" s="12">
        <f>D11*25%</f>
        <v>1843.92</v>
      </c>
      <c r="F11" s="12"/>
      <c r="G11" s="12"/>
      <c r="H11" s="23">
        <f>D11*10%</f>
        <v>737.5680000000001</v>
      </c>
      <c r="I11" s="23"/>
      <c r="J11" s="23">
        <f>SUM(D11:I11)</f>
        <v>9957.1679999999997</v>
      </c>
      <c r="K11" s="23">
        <f>J11*40%</f>
        <v>3982.8672000000001</v>
      </c>
      <c r="L11" s="23">
        <f>J11*30%</f>
        <v>2987.1504</v>
      </c>
      <c r="M11" s="23">
        <f>SUM(J11:L11)</f>
        <v>16927.185600000001</v>
      </c>
      <c r="N11" s="23">
        <v>9964.91</v>
      </c>
      <c r="O11" s="23"/>
      <c r="P11" s="23">
        <f>N11+M11</f>
        <v>26892.095600000001</v>
      </c>
      <c r="Q11" s="12">
        <f>P11*0.75</f>
        <v>20169.0717</v>
      </c>
      <c r="R11" s="12">
        <f>Q11*12</f>
        <v>242028.86040000001</v>
      </c>
    </row>
    <row r="12" spans="1:18" ht="49.5">
      <c r="A12" s="13" t="s">
        <v>27</v>
      </c>
      <c r="B12" s="14" t="s">
        <v>28</v>
      </c>
      <c r="C12" s="15">
        <v>0.25</v>
      </c>
      <c r="D12" s="12">
        <v>7375.68</v>
      </c>
      <c r="E12" s="12">
        <f>D12*25%</f>
        <v>1843.92</v>
      </c>
      <c r="F12" s="12"/>
      <c r="G12" s="12"/>
      <c r="H12" s="23">
        <f>D12*10%</f>
        <v>737.5680000000001</v>
      </c>
      <c r="I12" s="23"/>
      <c r="J12" s="23">
        <f>H12+E12+D12</f>
        <v>9957.1680000000015</v>
      </c>
      <c r="K12" s="23">
        <f>J12*40%</f>
        <v>3982.8672000000006</v>
      </c>
      <c r="L12" s="23">
        <f>J12*30%</f>
        <v>2987.1504000000004</v>
      </c>
      <c r="M12" s="23">
        <f>SUM(J12:L12)</f>
        <v>16927.185600000004</v>
      </c>
      <c r="N12" s="23">
        <v>9204.1</v>
      </c>
      <c r="O12" s="23"/>
      <c r="P12" s="23">
        <f>N12+M12</f>
        <v>26131.285600000003</v>
      </c>
      <c r="Q12" s="12">
        <f>P12*0.25</f>
        <v>6532.8214000000007</v>
      </c>
      <c r="R12" s="12">
        <f>Q12*12</f>
        <v>78393.856800000009</v>
      </c>
    </row>
    <row r="13" spans="1:18" ht="28.5" customHeight="1">
      <c r="A13" s="19" t="s">
        <v>29</v>
      </c>
      <c r="B13" s="14" t="s">
        <v>30</v>
      </c>
      <c r="C13" s="20">
        <v>5</v>
      </c>
      <c r="D13" s="12">
        <v>4596.8</v>
      </c>
      <c r="E13" s="12"/>
      <c r="F13" s="12">
        <f>D13*35%</f>
        <v>1608.8799999999999</v>
      </c>
      <c r="G13" s="12">
        <f>D13*12%</f>
        <v>551.61599999999999</v>
      </c>
      <c r="H13" s="23"/>
      <c r="I13" s="23"/>
      <c r="J13" s="23">
        <f>G13+F13+D13</f>
        <v>6757.2960000000003</v>
      </c>
      <c r="K13" s="23">
        <f>J13*40%</f>
        <v>2702.9184000000005</v>
      </c>
      <c r="L13" s="23">
        <f>J13*30%</f>
        <v>2027.1887999999999</v>
      </c>
      <c r="M13" s="23">
        <f>SUM(J13:L13)</f>
        <v>11487.403200000001</v>
      </c>
      <c r="N13" s="23"/>
      <c r="O13" s="23">
        <v>14486.9</v>
      </c>
      <c r="P13" s="23">
        <f>O13+M13</f>
        <v>25974.303200000002</v>
      </c>
      <c r="Q13" s="12">
        <f>P13*0.75</f>
        <v>19480.727400000003</v>
      </c>
      <c r="R13" s="12">
        <f>Q13*5*12</f>
        <v>1168843.6440000003</v>
      </c>
    </row>
    <row r="14" spans="1:18" ht="45">
      <c r="A14" s="19" t="s">
        <v>31</v>
      </c>
      <c r="B14" s="14" t="s">
        <v>30</v>
      </c>
      <c r="C14" s="20">
        <v>0.6</v>
      </c>
      <c r="D14" s="12">
        <v>5116.8</v>
      </c>
      <c r="E14" s="12">
        <f>D14*25%</f>
        <v>1279.2</v>
      </c>
      <c r="F14" s="12"/>
      <c r="G14" s="12"/>
      <c r="H14" s="23">
        <f>D14*10%</f>
        <v>511.68000000000006</v>
      </c>
      <c r="I14" s="23"/>
      <c r="J14" s="23">
        <f>H14+E14+D14</f>
        <v>6907.68</v>
      </c>
      <c r="K14" s="23">
        <f>J14*40%</f>
        <v>2763.0720000000001</v>
      </c>
      <c r="L14" s="23">
        <f>J14*30%</f>
        <v>2072.3040000000001</v>
      </c>
      <c r="M14" s="23">
        <f>SUM(J14:L14)</f>
        <v>11743.056</v>
      </c>
      <c r="N14" s="23"/>
      <c r="O14" s="23">
        <v>14231.24</v>
      </c>
      <c r="P14" s="23">
        <f>O14+M14</f>
        <v>25974.296000000002</v>
      </c>
      <c r="Q14" s="12">
        <v>15584</v>
      </c>
      <c r="R14" s="12">
        <v>187013</v>
      </c>
    </row>
    <row r="15" spans="1:18">
      <c r="A15" s="7" t="s">
        <v>11</v>
      </c>
      <c r="B15" s="7"/>
      <c r="C15" s="21">
        <f>SUM(C11:C14)</f>
        <v>6.6</v>
      </c>
      <c r="D15" s="7">
        <f>SUM(D11:D14)</f>
        <v>24464.959999999999</v>
      </c>
      <c r="E15" s="7">
        <f>SUM(E11:E14)</f>
        <v>4967.04</v>
      </c>
      <c r="F15" s="7">
        <f>SUM(F13:F14)</f>
        <v>1608.8799999999999</v>
      </c>
      <c r="G15" s="7">
        <f>SUM(G13)</f>
        <v>551.61599999999999</v>
      </c>
      <c r="H15" s="7">
        <f>SUM(H11:H14)</f>
        <v>1986.8160000000003</v>
      </c>
      <c r="I15" s="7"/>
      <c r="J15" s="7">
        <f>SUM(J11:J14)</f>
        <v>33579.312000000005</v>
      </c>
      <c r="K15" s="7">
        <f>SUM(K11:K14)</f>
        <v>13431.724800000002</v>
      </c>
      <c r="L15" s="7">
        <f>SUM(L11:L14)</f>
        <v>10073.793600000001</v>
      </c>
      <c r="M15" s="7">
        <f>SUM(M11:M14)</f>
        <v>57084.830400000006</v>
      </c>
      <c r="N15" s="7">
        <f>SUM(N11:N14)</f>
        <v>19169.010000000002</v>
      </c>
      <c r="O15" s="7"/>
      <c r="P15" s="7">
        <f>SUM(P11:P14)</f>
        <v>104971.9804</v>
      </c>
      <c r="Q15" s="7">
        <f>SUM(Q11:Q14)</f>
        <v>61766.620500000005</v>
      </c>
      <c r="R15" s="7">
        <f>SUM(R11:R14)</f>
        <v>1676279.3612000004</v>
      </c>
    </row>
    <row r="16" spans="1:18">
      <c r="A16" s="34" t="s">
        <v>32</v>
      </c>
      <c r="B16" s="35"/>
      <c r="C16" s="35"/>
      <c r="D16" s="35"/>
      <c r="E16" s="35"/>
      <c r="F16" s="35"/>
      <c r="G16" s="35"/>
      <c r="H16" s="35"/>
      <c r="I16" s="35"/>
      <c r="J16" s="36"/>
    </row>
  </sheetData>
  <mergeCells count="14">
    <mergeCell ref="P8:P9"/>
    <mergeCell ref="R8:R9"/>
    <mergeCell ref="A16:J16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G8"/>
    <mergeCell ref="H8:I8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"/>
  <sheetViews>
    <sheetView workbookViewId="0"/>
  </sheetViews>
  <sheetFormatPr defaultColWidth="9.140625" defaultRowHeight="15"/>
  <cols>
    <col min="1" max="1" width="10.85546875" customWidth="1"/>
    <col min="16" max="16" width="10.85546875" customWidth="1"/>
    <col min="17" max="17" width="11" customWidth="1"/>
    <col min="18" max="18" width="11.85546875" customWidth="1"/>
  </cols>
  <sheetData>
    <row r="2" spans="1:18">
      <c r="A2" t="s">
        <v>0</v>
      </c>
    </row>
    <row r="3" spans="1:18">
      <c r="A3" t="s">
        <v>1</v>
      </c>
    </row>
    <row r="5" spans="1:18"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F6" s="1"/>
      <c r="G6" s="2" t="s">
        <v>34</v>
      </c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>
      <c r="A8" s="29" t="s">
        <v>4</v>
      </c>
      <c r="B8" s="29" t="s">
        <v>5</v>
      </c>
      <c r="C8" s="29" t="s">
        <v>6</v>
      </c>
      <c r="D8" s="29" t="s">
        <v>7</v>
      </c>
      <c r="E8" s="37" t="s">
        <v>8</v>
      </c>
      <c r="F8" s="39"/>
      <c r="G8" s="40"/>
      <c r="H8" s="41" t="s">
        <v>9</v>
      </c>
      <c r="I8" s="42"/>
      <c r="J8" s="37" t="s">
        <v>11</v>
      </c>
      <c r="K8" s="29" t="s">
        <v>12</v>
      </c>
      <c r="L8" s="29" t="s">
        <v>13</v>
      </c>
      <c r="M8" s="29" t="s">
        <v>11</v>
      </c>
      <c r="N8" s="32" t="s">
        <v>14</v>
      </c>
      <c r="O8" s="5"/>
      <c r="P8" s="29" t="s">
        <v>15</v>
      </c>
      <c r="Q8" s="5"/>
      <c r="R8" s="29" t="s">
        <v>16</v>
      </c>
    </row>
    <row r="9" spans="1:18" ht="90">
      <c r="A9" s="31"/>
      <c r="B9" s="31"/>
      <c r="C9" s="31"/>
      <c r="D9" s="31"/>
      <c r="E9" s="3" t="s">
        <v>17</v>
      </c>
      <c r="F9" s="3" t="s">
        <v>18</v>
      </c>
      <c r="G9" s="3" t="s">
        <v>19</v>
      </c>
      <c r="H9" s="3" t="s">
        <v>20</v>
      </c>
      <c r="I9" s="4" t="s">
        <v>21</v>
      </c>
      <c r="J9" s="38"/>
      <c r="K9" s="31"/>
      <c r="L9" s="31"/>
      <c r="M9" s="31"/>
      <c r="N9" s="33"/>
      <c r="O9" s="22" t="s">
        <v>10</v>
      </c>
      <c r="P9" s="31"/>
      <c r="Q9" s="6" t="s">
        <v>22</v>
      </c>
      <c r="R9" s="31"/>
    </row>
    <row r="10" spans="1:18">
      <c r="A10" s="7"/>
      <c r="B10" s="7"/>
      <c r="C10" s="8"/>
      <c r="D10" s="7"/>
      <c r="E10" s="9">
        <v>0.25</v>
      </c>
      <c r="F10" s="9">
        <v>0.35</v>
      </c>
      <c r="G10" s="9">
        <v>0.12</v>
      </c>
      <c r="H10" s="7" t="s">
        <v>23</v>
      </c>
      <c r="I10" s="10" t="s">
        <v>24</v>
      </c>
      <c r="J10" s="11"/>
      <c r="K10" s="9">
        <v>0.4</v>
      </c>
      <c r="L10" s="9">
        <v>0.3</v>
      </c>
      <c r="M10" s="12"/>
      <c r="N10" s="12"/>
      <c r="O10" s="12"/>
      <c r="P10" s="7"/>
      <c r="Q10" s="7"/>
      <c r="R10" s="7"/>
    </row>
    <row r="11" spans="1:18" ht="57.75">
      <c r="A11" s="13" t="s">
        <v>25</v>
      </c>
      <c r="B11" s="14" t="s">
        <v>26</v>
      </c>
      <c r="C11" s="15">
        <v>0.75</v>
      </c>
      <c r="D11" s="12">
        <v>7375.68</v>
      </c>
      <c r="E11" s="12">
        <f>D11*25%</f>
        <v>1843.92</v>
      </c>
      <c r="F11" s="12"/>
      <c r="G11" s="12"/>
      <c r="H11" s="23">
        <f>D11*10%</f>
        <v>737.5680000000001</v>
      </c>
      <c r="I11" s="23"/>
      <c r="J11" s="23">
        <f>SUM(D11:I11)</f>
        <v>9957.1679999999997</v>
      </c>
      <c r="K11" s="23">
        <f>J11*40%</f>
        <v>3982.8672000000001</v>
      </c>
      <c r="L11" s="23">
        <f>J11*30%</f>
        <v>2987.1504</v>
      </c>
      <c r="M11" s="23">
        <f>SUM(J11:L11)</f>
        <v>16927.185600000001</v>
      </c>
      <c r="N11" s="23">
        <v>11040.61</v>
      </c>
      <c r="O11" s="23"/>
      <c r="P11" s="24">
        <f>N11+M11</f>
        <v>27967.795600000001</v>
      </c>
      <c r="Q11" s="24">
        <f>P11*0.75</f>
        <v>20975.846700000002</v>
      </c>
      <c r="R11" s="24">
        <f>Q11*12</f>
        <v>251710.16040000002</v>
      </c>
    </row>
    <row r="12" spans="1:18" ht="51">
      <c r="A12" s="13" t="s">
        <v>27</v>
      </c>
      <c r="B12" s="14" t="s">
        <v>28</v>
      </c>
      <c r="C12" s="15">
        <v>0.25</v>
      </c>
      <c r="D12" s="12">
        <v>7375.68</v>
      </c>
      <c r="E12" s="12">
        <f>D12*25%</f>
        <v>1843.92</v>
      </c>
      <c r="F12" s="12"/>
      <c r="G12" s="12"/>
      <c r="H12" s="23">
        <f>D12*10%</f>
        <v>737.5680000000001</v>
      </c>
      <c r="I12" s="23"/>
      <c r="J12" s="23">
        <f>H12+E12+D12</f>
        <v>9957.1680000000015</v>
      </c>
      <c r="K12" s="23">
        <f>J12*40%</f>
        <v>3982.8672000000006</v>
      </c>
      <c r="L12" s="23">
        <f>J12*30%</f>
        <v>2987.1504000000004</v>
      </c>
      <c r="M12" s="23">
        <f>SUM(J12:L12)</f>
        <v>16927.185600000004</v>
      </c>
      <c r="N12" s="23">
        <v>11040.61</v>
      </c>
      <c r="O12" s="23"/>
      <c r="P12" s="24">
        <f>N12+M12</f>
        <v>27967.795600000005</v>
      </c>
      <c r="Q12" s="24">
        <f>P12*0.25</f>
        <v>6991.9489000000012</v>
      </c>
      <c r="R12" s="24">
        <f>Q12*12</f>
        <v>83903.386800000007</v>
      </c>
    </row>
    <row r="13" spans="1:18" ht="33">
      <c r="A13" s="19" t="s">
        <v>29</v>
      </c>
      <c r="B13" s="14" t="s">
        <v>30</v>
      </c>
      <c r="C13" s="20">
        <v>5</v>
      </c>
      <c r="D13" s="12">
        <v>4596.8</v>
      </c>
      <c r="E13" s="12"/>
      <c r="F13" s="12">
        <f>D13*35%</f>
        <v>1608.8799999999999</v>
      </c>
      <c r="G13" s="12">
        <f>D13*12%</f>
        <v>551.61599999999999</v>
      </c>
      <c r="H13" s="23"/>
      <c r="I13" s="23"/>
      <c r="J13" s="23">
        <f>G13+F13+D13</f>
        <v>6757.2960000000003</v>
      </c>
      <c r="K13" s="23">
        <f>J13*40%</f>
        <v>2702.9184000000005</v>
      </c>
      <c r="L13" s="23">
        <f>J13*30%</f>
        <v>2027.1887999999999</v>
      </c>
      <c r="M13" s="23">
        <f>SUM(J13:L13)</f>
        <v>11487.403200000001</v>
      </c>
      <c r="N13" s="23"/>
      <c r="O13" s="23">
        <v>16124</v>
      </c>
      <c r="P13" s="24">
        <f>O13+M13</f>
        <v>27611.403200000001</v>
      </c>
      <c r="Q13" s="24">
        <f>P13</f>
        <v>27611.403200000001</v>
      </c>
      <c r="R13" s="24">
        <f>Q13*5*12</f>
        <v>1656684.192</v>
      </c>
    </row>
    <row r="14" spans="1:18" ht="75">
      <c r="A14" s="19" t="s">
        <v>31</v>
      </c>
      <c r="B14" s="14" t="s">
        <v>30</v>
      </c>
      <c r="C14" s="20">
        <v>0.6</v>
      </c>
      <c r="D14" s="12">
        <v>5116.8</v>
      </c>
      <c r="E14" s="12">
        <f>D14*25%</f>
        <v>1279.2</v>
      </c>
      <c r="F14" s="12"/>
      <c r="G14" s="12"/>
      <c r="H14" s="23">
        <f>D14*10%</f>
        <v>511.68000000000006</v>
      </c>
      <c r="I14" s="23"/>
      <c r="J14" s="23">
        <f>H14+E14+D14</f>
        <v>6907.68</v>
      </c>
      <c r="K14" s="23">
        <f>J14*40%</f>
        <v>2763.0720000000001</v>
      </c>
      <c r="L14" s="23">
        <f>J14*30%</f>
        <v>2072.3040000000001</v>
      </c>
      <c r="M14" s="23">
        <f>SUM(J14:L14)</f>
        <v>11743.056</v>
      </c>
      <c r="N14" s="23"/>
      <c r="O14" s="23">
        <v>15868.34</v>
      </c>
      <c r="P14" s="24">
        <f>O14+M14</f>
        <v>27611.396000000001</v>
      </c>
      <c r="Q14" s="24">
        <f>P14*C14</f>
        <v>16566.837599999999</v>
      </c>
      <c r="R14" s="24">
        <v>198802.08</v>
      </c>
    </row>
    <row r="15" spans="1:18">
      <c r="A15" s="7" t="s">
        <v>11</v>
      </c>
      <c r="B15" s="7"/>
      <c r="C15" s="21">
        <f>SUM(C11:C14)</f>
        <v>6.6</v>
      </c>
      <c r="D15" s="7">
        <f>SUM(D11:D14)</f>
        <v>24464.959999999999</v>
      </c>
      <c r="E15" s="7">
        <f>SUM(E11:E14)</f>
        <v>4967.04</v>
      </c>
      <c r="F15" s="7">
        <f>SUM(F13:F14)</f>
        <v>1608.8799999999999</v>
      </c>
      <c r="G15" s="25">
        <f>SUM(G13)</f>
        <v>551.61599999999999</v>
      </c>
      <c r="H15" s="25">
        <f>SUM(H11:H14)</f>
        <v>1986.8160000000003</v>
      </c>
      <c r="I15" s="25"/>
      <c r="J15" s="25">
        <f>SUM(J11:J14)</f>
        <v>33579.312000000005</v>
      </c>
      <c r="K15" s="25">
        <f>SUM(K11:K14)</f>
        <v>13431.724800000002</v>
      </c>
      <c r="L15" s="25">
        <f>SUM(L11:L14)</f>
        <v>10073.793600000001</v>
      </c>
      <c r="M15" s="25">
        <f>SUM(M11:M14)</f>
        <v>57084.830400000006</v>
      </c>
      <c r="N15" s="7">
        <f>SUM(N11:N14)</f>
        <v>22081.22</v>
      </c>
      <c r="O15" s="26">
        <f>O11+O12+O13+O14</f>
        <v>31992.34</v>
      </c>
      <c r="P15" s="25">
        <f>SUM(P11:P14)</f>
        <v>111158.3904</v>
      </c>
      <c r="Q15" s="25">
        <f>SUM(Q11:Q14)</f>
        <v>72146.036400000012</v>
      </c>
      <c r="R15" s="25">
        <f>SUM(R11:R14)</f>
        <v>2191099.8192000003</v>
      </c>
    </row>
    <row r="16" spans="1:18">
      <c r="A16" s="34" t="s">
        <v>35</v>
      </c>
      <c r="B16" s="35"/>
      <c r="C16" s="35"/>
      <c r="D16" s="35"/>
      <c r="E16" s="35"/>
      <c r="F16" s="35"/>
      <c r="G16" s="35"/>
      <c r="H16" s="35"/>
      <c r="I16" s="35"/>
      <c r="J16" s="36"/>
    </row>
    <row r="18" spans="1:16">
      <c r="A18" t="s">
        <v>36</v>
      </c>
      <c r="B18" t="s">
        <v>37</v>
      </c>
    </row>
    <row r="20" spans="1:16">
      <c r="B20" t="s">
        <v>38</v>
      </c>
      <c r="P20" t="s">
        <v>39</v>
      </c>
    </row>
  </sheetData>
  <mergeCells count="14">
    <mergeCell ref="A16:J16"/>
    <mergeCell ref="R8:R9"/>
    <mergeCell ref="P8:P9"/>
    <mergeCell ref="N8:N9"/>
    <mergeCell ref="M8:M9"/>
    <mergeCell ref="L8:L9"/>
    <mergeCell ref="K8:K9"/>
    <mergeCell ref="J8:J9"/>
    <mergeCell ref="H8:I8"/>
    <mergeCell ref="E8:G8"/>
    <mergeCell ref="D8:D9"/>
    <mergeCell ref="C8:C9"/>
    <mergeCell ref="B8:B9"/>
    <mergeCell ref="A8:A9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cols>
    <col min="1" max="1" width="10.85546875" customWidth="1"/>
    <col min="16" max="16" width="10.85546875" customWidth="1"/>
    <col min="17" max="17" width="11" customWidth="1"/>
    <col min="18" max="18" width="11.85546875" customWidth="1"/>
  </cols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0"/>
  <sheetViews>
    <sheetView workbookViewId="0"/>
  </sheetViews>
  <sheetFormatPr defaultColWidth="10.7109375" defaultRowHeight="15"/>
  <cols>
    <col min="1" max="18" width="8.7109375" customWidth="1"/>
  </cols>
  <sheetData>
    <row r="2" spans="1:18">
      <c r="A2" t="s">
        <v>0</v>
      </c>
    </row>
    <row r="3" spans="1:18">
      <c r="A3" t="s">
        <v>1</v>
      </c>
    </row>
    <row r="5" spans="1:18"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F6" s="1"/>
      <c r="G6" s="2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>
      <c r="A8" s="29" t="s">
        <v>4</v>
      </c>
      <c r="B8" s="29" t="s">
        <v>5</v>
      </c>
      <c r="C8" s="29" t="s">
        <v>6</v>
      </c>
      <c r="D8" s="29" t="s">
        <v>7</v>
      </c>
      <c r="E8" s="37" t="s">
        <v>8</v>
      </c>
      <c r="F8" s="39"/>
      <c r="G8" s="40"/>
      <c r="H8" s="41" t="s">
        <v>9</v>
      </c>
      <c r="I8" s="42"/>
      <c r="J8" s="37" t="s">
        <v>11</v>
      </c>
      <c r="K8" s="29" t="s">
        <v>12</v>
      </c>
      <c r="L8" s="29" t="s">
        <v>13</v>
      </c>
      <c r="M8" s="29" t="s">
        <v>11</v>
      </c>
      <c r="N8" s="32" t="s">
        <v>14</v>
      </c>
      <c r="O8" s="5"/>
      <c r="P8" s="29" t="s">
        <v>15</v>
      </c>
      <c r="Q8" s="5"/>
      <c r="R8" s="29" t="s">
        <v>16</v>
      </c>
    </row>
    <row r="9" spans="1:18" ht="90">
      <c r="A9" s="31"/>
      <c r="B9" s="31"/>
      <c r="C9" s="31"/>
      <c r="D9" s="31"/>
      <c r="E9" s="3" t="s">
        <v>17</v>
      </c>
      <c r="F9" s="3" t="s">
        <v>18</v>
      </c>
      <c r="G9" s="3" t="s">
        <v>19</v>
      </c>
      <c r="H9" s="3" t="s">
        <v>20</v>
      </c>
      <c r="I9" s="4" t="s">
        <v>21</v>
      </c>
      <c r="J9" s="38"/>
      <c r="K9" s="31"/>
      <c r="L9" s="31"/>
      <c r="M9" s="31"/>
      <c r="N9" s="33"/>
      <c r="O9" s="22" t="s">
        <v>10</v>
      </c>
      <c r="P9" s="31"/>
      <c r="Q9" s="6" t="s">
        <v>22</v>
      </c>
      <c r="R9" s="31"/>
    </row>
    <row r="10" spans="1:18">
      <c r="A10" s="7"/>
      <c r="B10" s="7"/>
      <c r="C10" s="8"/>
      <c r="D10" s="7"/>
      <c r="E10" s="9">
        <v>0.25</v>
      </c>
      <c r="F10" s="9">
        <v>0.35</v>
      </c>
      <c r="G10" s="9">
        <v>0.12</v>
      </c>
      <c r="H10" s="7" t="s">
        <v>23</v>
      </c>
      <c r="I10" s="10" t="s">
        <v>24</v>
      </c>
      <c r="J10" s="11"/>
      <c r="K10" s="9">
        <v>0.4</v>
      </c>
      <c r="L10" s="9">
        <v>0.3</v>
      </c>
      <c r="M10" s="12"/>
      <c r="N10" s="12"/>
      <c r="O10" s="12"/>
      <c r="P10" s="7"/>
      <c r="Q10" s="7"/>
      <c r="R10" s="7"/>
    </row>
    <row r="11" spans="1:18" ht="57.75">
      <c r="A11" s="13" t="s">
        <v>25</v>
      </c>
      <c r="B11" s="14" t="s">
        <v>26</v>
      </c>
      <c r="C11" s="15">
        <v>0.75</v>
      </c>
      <c r="D11" s="27">
        <v>8850.82</v>
      </c>
      <c r="E11" s="27">
        <f>D11*25%</f>
        <v>2212.7049999999999</v>
      </c>
      <c r="F11" s="27"/>
      <c r="G11" s="27"/>
      <c r="H11" s="27">
        <f>D11*10%</f>
        <v>885.08199999999999</v>
      </c>
      <c r="I11" s="27"/>
      <c r="J11" s="27">
        <f>SUM(D11:I11)</f>
        <v>11948.607</v>
      </c>
      <c r="K11" s="27">
        <f>J11*40%</f>
        <v>4779.4427999999998</v>
      </c>
      <c r="L11" s="27">
        <f>J11*30%</f>
        <v>3584.5821000000001</v>
      </c>
      <c r="M11" s="27">
        <f>SUM(J11:L11)</f>
        <v>20312.6319</v>
      </c>
      <c r="N11" s="27">
        <v>12827</v>
      </c>
      <c r="O11" s="27"/>
      <c r="P11" s="27">
        <f>N11+M11</f>
        <v>33139.6319</v>
      </c>
      <c r="Q11" s="27">
        <f>P11*0.75</f>
        <v>24854.723924999998</v>
      </c>
      <c r="R11" s="27">
        <f>Q11*12</f>
        <v>298256.68709999998</v>
      </c>
    </row>
    <row r="12" spans="1:18" ht="51">
      <c r="A12" s="13" t="s">
        <v>27</v>
      </c>
      <c r="B12" s="14" t="s">
        <v>28</v>
      </c>
      <c r="C12" s="15">
        <v>0.25</v>
      </c>
      <c r="D12" s="27">
        <v>8850.82</v>
      </c>
      <c r="E12" s="27">
        <f>D12*25%</f>
        <v>2212.7049999999999</v>
      </c>
      <c r="F12" s="27"/>
      <c r="G12" s="27"/>
      <c r="H12" s="27">
        <f>D12*10%</f>
        <v>885.08199999999999</v>
      </c>
      <c r="I12" s="27"/>
      <c r="J12" s="27">
        <f>H12+E12+D12</f>
        <v>11948.607</v>
      </c>
      <c r="K12" s="27">
        <f>J12*40%</f>
        <v>4779.4427999999998</v>
      </c>
      <c r="L12" s="27">
        <f>J12*30%</f>
        <v>3584.5821000000001</v>
      </c>
      <c r="M12" s="27">
        <f>SUM(J12:L12)</f>
        <v>20312.6319</v>
      </c>
      <c r="N12" s="27">
        <v>12827</v>
      </c>
      <c r="O12" s="27"/>
      <c r="P12" s="27">
        <f>N12+M12</f>
        <v>33139.6319</v>
      </c>
      <c r="Q12" s="27">
        <f>P12*0.25</f>
        <v>8284.9079750000001</v>
      </c>
      <c r="R12" s="27">
        <f>Q12*12</f>
        <v>99418.895699999994</v>
      </c>
    </row>
    <row r="13" spans="1:18" ht="33">
      <c r="A13" s="19" t="s">
        <v>29</v>
      </c>
      <c r="B13" s="14" t="s">
        <v>30</v>
      </c>
      <c r="C13" s="20">
        <v>5</v>
      </c>
      <c r="D13" s="27">
        <v>5516.16</v>
      </c>
      <c r="E13" s="27"/>
      <c r="F13" s="27">
        <f>D13*35%</f>
        <v>1930.6559999999997</v>
      </c>
      <c r="G13" s="27">
        <f>D13*12%</f>
        <v>661.93919999999991</v>
      </c>
      <c r="H13" s="27"/>
      <c r="I13" s="27"/>
      <c r="J13" s="27">
        <f>G13+F13+D13</f>
        <v>8108.7551999999996</v>
      </c>
      <c r="K13" s="27">
        <f>J13*40%</f>
        <v>3243.5020800000002</v>
      </c>
      <c r="L13" s="27">
        <f>J13*30%</f>
        <v>2432.6265599999997</v>
      </c>
      <c r="M13" s="27">
        <f>SUM(J13:L13)</f>
        <v>13784.883839999999</v>
      </c>
      <c r="N13" s="27"/>
      <c r="O13" s="27">
        <v>13826.52</v>
      </c>
      <c r="P13" s="27">
        <f>O13+M13</f>
        <v>27611.403839999999</v>
      </c>
      <c r="Q13" s="27">
        <f>P13</f>
        <v>27611.403839999999</v>
      </c>
      <c r="R13" s="27">
        <f>Q13*5*12</f>
        <v>1656684.2303999998</v>
      </c>
    </row>
    <row r="14" spans="1:18" ht="90">
      <c r="A14" s="19" t="s">
        <v>31</v>
      </c>
      <c r="B14" s="14" t="s">
        <v>30</v>
      </c>
      <c r="C14" s="20">
        <v>0.6</v>
      </c>
      <c r="D14" s="27">
        <v>6140.16</v>
      </c>
      <c r="E14" s="27">
        <f>D14*25%</f>
        <v>1535.04</v>
      </c>
      <c r="F14" s="27"/>
      <c r="G14" s="27"/>
      <c r="H14" s="27">
        <f>D14*10%</f>
        <v>614.01600000000008</v>
      </c>
      <c r="I14" s="27"/>
      <c r="J14" s="27">
        <f>H14+E14+D14</f>
        <v>8289.2160000000003</v>
      </c>
      <c r="K14" s="27">
        <f>J14*40%</f>
        <v>3315.6864000000005</v>
      </c>
      <c r="L14" s="27">
        <f>J14*30%</f>
        <v>2486.7647999999999</v>
      </c>
      <c r="M14" s="27">
        <f>SUM(J14:L14)</f>
        <v>14091.6672</v>
      </c>
      <c r="N14" s="27"/>
      <c r="O14" s="27">
        <v>13519.33</v>
      </c>
      <c r="P14" s="27">
        <f>O14+M14</f>
        <v>27610.997199999998</v>
      </c>
      <c r="Q14" s="27">
        <f>P14*C14</f>
        <v>16566.598319999997</v>
      </c>
      <c r="R14" s="27">
        <v>198802.08</v>
      </c>
    </row>
    <row r="15" spans="1:18">
      <c r="A15" s="7" t="s">
        <v>11</v>
      </c>
      <c r="B15" s="7"/>
      <c r="C15" s="21">
        <f>SUM(C11:C14)</f>
        <v>6.6</v>
      </c>
      <c r="D15" s="28">
        <f>SUM(D11:D14)</f>
        <v>29357.96</v>
      </c>
      <c r="E15" s="28">
        <f>SUM(E11:E14)</f>
        <v>5960.45</v>
      </c>
      <c r="F15" s="28">
        <f>SUM(F13:F14)</f>
        <v>1930.6559999999997</v>
      </c>
      <c r="G15" s="28">
        <f>SUM(G13)</f>
        <v>661.93919999999991</v>
      </c>
      <c r="H15" s="28">
        <f>SUM(H11:H14)</f>
        <v>2384.1800000000003</v>
      </c>
      <c r="I15" s="28"/>
      <c r="J15" s="28">
        <f>SUM(J11:J14)</f>
        <v>40295.1852</v>
      </c>
      <c r="K15" s="28">
        <f>SUM(K11:K14)</f>
        <v>16118.07408</v>
      </c>
      <c r="L15" s="28">
        <f>SUM(L11:L14)</f>
        <v>12088.555560000001</v>
      </c>
      <c r="M15" s="28">
        <f>SUM(M11:M14)</f>
        <v>68501.814839999992</v>
      </c>
      <c r="N15" s="28">
        <f>SUM(N11:N14)</f>
        <v>25654</v>
      </c>
      <c r="O15" s="28">
        <f>O11+O12+O13+O14</f>
        <v>27345.85</v>
      </c>
      <c r="P15" s="28">
        <f>SUM(P11:P14)</f>
        <v>121501.66484</v>
      </c>
      <c r="Q15" s="28">
        <f>SUM(Q11:Q14)</f>
        <v>77317.634059999997</v>
      </c>
      <c r="R15" s="28">
        <f>SUM(R11:R14)</f>
        <v>2253161.8931999998</v>
      </c>
    </row>
    <row r="16" spans="1:18">
      <c r="A16" s="34" t="s">
        <v>41</v>
      </c>
      <c r="B16" s="35"/>
      <c r="C16" s="35"/>
      <c r="D16" s="35"/>
      <c r="E16" s="35"/>
      <c r="F16" s="35"/>
      <c r="G16" s="35"/>
      <c r="H16" s="35"/>
      <c r="I16" s="35"/>
      <c r="J16" s="36"/>
    </row>
    <row r="18" spans="1:16">
      <c r="A18" t="s">
        <v>36</v>
      </c>
      <c r="B18" t="s">
        <v>42</v>
      </c>
    </row>
    <row r="20" spans="1:16">
      <c r="B20" t="s">
        <v>38</v>
      </c>
      <c r="P20" t="s">
        <v>39</v>
      </c>
    </row>
  </sheetData>
  <mergeCells count="14">
    <mergeCell ref="A16:J16"/>
    <mergeCell ref="R8:R9"/>
    <mergeCell ref="P8:P9"/>
    <mergeCell ref="N8:N9"/>
    <mergeCell ref="M8:M9"/>
    <mergeCell ref="L8:L9"/>
    <mergeCell ref="K8:K9"/>
    <mergeCell ref="J8:J9"/>
    <mergeCell ref="H8:I8"/>
    <mergeCell ref="E8:G8"/>
    <mergeCell ref="D8:D9"/>
    <mergeCell ref="C8:C9"/>
    <mergeCell ref="B8:B9"/>
    <mergeCell ref="A8:A9"/>
  </mergeCells>
  <pageMargins left="0.59055554866790805" right="0.59055554866790805" top="0.59055554866790805" bottom="0.59055554866790805" header="0.5" footer="0.5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workbookViewId="0"/>
  </sheetViews>
  <sheetFormatPr defaultColWidth="10.7109375" defaultRowHeight="15"/>
  <cols>
    <col min="1" max="18" width="9.140625" customWidth="1"/>
  </cols>
  <sheetData>
    <row r="2" spans="1:18">
      <c r="A2" t="s">
        <v>0</v>
      </c>
    </row>
    <row r="3" spans="1:18">
      <c r="A3" t="s">
        <v>1</v>
      </c>
    </row>
    <row r="5" spans="1:18"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F6" s="1"/>
      <c r="G6" s="2" t="s">
        <v>43</v>
      </c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>
      <c r="A8" s="29" t="s">
        <v>4</v>
      </c>
      <c r="B8" s="29" t="s">
        <v>5</v>
      </c>
      <c r="C8" s="29" t="s">
        <v>6</v>
      </c>
      <c r="D8" s="29" t="s">
        <v>7</v>
      </c>
      <c r="E8" s="37" t="s">
        <v>8</v>
      </c>
      <c r="F8" s="39"/>
      <c r="G8" s="40"/>
      <c r="H8" s="41" t="s">
        <v>9</v>
      </c>
      <c r="I8" s="42"/>
      <c r="J8" s="37" t="s">
        <v>11</v>
      </c>
      <c r="K8" s="29" t="s">
        <v>12</v>
      </c>
      <c r="L8" s="29" t="s">
        <v>13</v>
      </c>
      <c r="M8" s="29" t="s">
        <v>11</v>
      </c>
      <c r="N8" s="32" t="s">
        <v>14</v>
      </c>
      <c r="O8" s="5"/>
      <c r="P8" s="29" t="s">
        <v>15</v>
      </c>
      <c r="Q8" s="5"/>
      <c r="R8" s="29" t="s">
        <v>16</v>
      </c>
    </row>
    <row r="9" spans="1:18" ht="90">
      <c r="A9" s="31"/>
      <c r="B9" s="31"/>
      <c r="C9" s="31"/>
      <c r="D9" s="31"/>
      <c r="E9" s="3" t="s">
        <v>17</v>
      </c>
      <c r="F9" s="3" t="s">
        <v>18</v>
      </c>
      <c r="G9" s="3" t="s">
        <v>19</v>
      </c>
      <c r="H9" s="3" t="s">
        <v>20</v>
      </c>
      <c r="I9" s="4" t="s">
        <v>21</v>
      </c>
      <c r="J9" s="38"/>
      <c r="K9" s="31"/>
      <c r="L9" s="31"/>
      <c r="M9" s="31"/>
      <c r="N9" s="33"/>
      <c r="O9" s="22" t="s">
        <v>10</v>
      </c>
      <c r="P9" s="31"/>
      <c r="Q9" s="6" t="s">
        <v>22</v>
      </c>
      <c r="R9" s="31"/>
    </row>
    <row r="10" spans="1:18">
      <c r="A10" s="7"/>
      <c r="B10" s="7"/>
      <c r="C10" s="8"/>
      <c r="D10" s="7"/>
      <c r="E10" s="9">
        <v>0.25</v>
      </c>
      <c r="F10" s="9">
        <v>0.35</v>
      </c>
      <c r="G10" s="9">
        <v>0.12</v>
      </c>
      <c r="H10" s="7" t="s">
        <v>23</v>
      </c>
      <c r="I10" s="10" t="s">
        <v>24</v>
      </c>
      <c r="J10" s="11"/>
      <c r="K10" s="9">
        <v>0.4</v>
      </c>
      <c r="L10" s="9">
        <v>0.3</v>
      </c>
      <c r="M10" s="12"/>
      <c r="N10" s="12"/>
      <c r="O10" s="12"/>
      <c r="P10" s="7"/>
      <c r="Q10" s="7"/>
      <c r="R10" s="7"/>
    </row>
    <row r="11" spans="1:18" ht="57.75">
      <c r="A11" s="13" t="s">
        <v>25</v>
      </c>
      <c r="B11" s="14" t="s">
        <v>26</v>
      </c>
      <c r="C11" s="15">
        <v>0.75</v>
      </c>
      <c r="D11" s="27">
        <v>9293.5499999999993</v>
      </c>
      <c r="E11" s="27">
        <f>D11*25%</f>
        <v>2323.3874999999998</v>
      </c>
      <c r="F11" s="27"/>
      <c r="G11" s="27"/>
      <c r="H11" s="27">
        <f>D11*10%</f>
        <v>929.35500000000002</v>
      </c>
      <c r="I11" s="27"/>
      <c r="J11" s="27">
        <f>SUM(D11:I11)</f>
        <v>12546.2925</v>
      </c>
      <c r="K11" s="27">
        <f>J11*40%</f>
        <v>5018.5169999999998</v>
      </c>
      <c r="L11" s="27">
        <f>J11*30%</f>
        <v>3763.8877499999999</v>
      </c>
      <c r="M11" s="27">
        <f>SUM(J11:L11)</f>
        <v>21328.697249999997</v>
      </c>
      <c r="N11" s="27">
        <v>11811</v>
      </c>
      <c r="O11" s="27"/>
      <c r="P11" s="27">
        <f>N11+M11</f>
        <v>33139.697249999997</v>
      </c>
      <c r="Q11" s="27">
        <f>P11*0.75</f>
        <v>24854.772937499998</v>
      </c>
      <c r="R11" s="27">
        <f>Q11*12</f>
        <v>298257.27524999995</v>
      </c>
    </row>
    <row r="12" spans="1:18" ht="51">
      <c r="A12" s="13" t="s">
        <v>27</v>
      </c>
      <c r="B12" s="14" t="s">
        <v>28</v>
      </c>
      <c r="C12" s="15">
        <v>0.25</v>
      </c>
      <c r="D12" s="27">
        <v>9293.5499999999993</v>
      </c>
      <c r="E12" s="27">
        <f>D12*25%</f>
        <v>2323.3874999999998</v>
      </c>
      <c r="F12" s="27"/>
      <c r="G12" s="27"/>
      <c r="H12" s="27">
        <f>D12*10%</f>
        <v>929.35500000000002</v>
      </c>
      <c r="I12" s="27"/>
      <c r="J12" s="27">
        <f>H12+E12+D12</f>
        <v>12546.2925</v>
      </c>
      <c r="K12" s="27">
        <f>J12*40%</f>
        <v>5018.5169999999998</v>
      </c>
      <c r="L12" s="27">
        <f>J12*30%</f>
        <v>3763.8877499999999</v>
      </c>
      <c r="M12" s="27">
        <f>SUM(J12:L12)</f>
        <v>21328.697249999997</v>
      </c>
      <c r="N12" s="27">
        <v>11811</v>
      </c>
      <c r="O12" s="27"/>
      <c r="P12" s="27">
        <f>N12+M12</f>
        <v>33139.697249999997</v>
      </c>
      <c r="Q12" s="27">
        <f>P12*0.25</f>
        <v>8284.9243124999994</v>
      </c>
      <c r="R12" s="27">
        <f>Q12*12</f>
        <v>99419.091749999992</v>
      </c>
    </row>
    <row r="13" spans="1:18" ht="33">
      <c r="A13" s="19" t="s">
        <v>29</v>
      </c>
      <c r="B13" s="14" t="s">
        <v>30</v>
      </c>
      <c r="C13" s="20">
        <v>5</v>
      </c>
      <c r="D13" s="27">
        <v>5516.16</v>
      </c>
      <c r="E13" s="27"/>
      <c r="F13" s="27">
        <f>D13*35%</f>
        <v>1930.6559999999997</v>
      </c>
      <c r="G13" s="27">
        <f>D13*12%</f>
        <v>661.93919999999991</v>
      </c>
      <c r="H13" s="27"/>
      <c r="I13" s="27"/>
      <c r="J13" s="27">
        <f>G13+F13+D13</f>
        <v>8108.7551999999996</v>
      </c>
      <c r="K13" s="27">
        <f>J13*40%</f>
        <v>3243.5020800000002</v>
      </c>
      <c r="L13" s="27">
        <f>J13*30%</f>
        <v>2432.6265599999997</v>
      </c>
      <c r="M13" s="27">
        <f>SUM(J13:L13)</f>
        <v>13784.883839999999</v>
      </c>
      <c r="N13" s="27"/>
      <c r="O13" s="27">
        <v>13826.52</v>
      </c>
      <c r="P13" s="27">
        <f>O13+M13</f>
        <v>27611.403839999999</v>
      </c>
      <c r="Q13" s="27">
        <v>20708</v>
      </c>
      <c r="R13" s="27">
        <f>Q13*5*12</f>
        <v>1242480</v>
      </c>
    </row>
    <row r="14" spans="1:18" ht="90">
      <c r="A14" s="19" t="s">
        <v>31</v>
      </c>
      <c r="B14" s="14" t="s">
        <v>30</v>
      </c>
      <c r="C14" s="20">
        <v>0.6</v>
      </c>
      <c r="D14" s="27">
        <v>6140.16</v>
      </c>
      <c r="E14" s="27">
        <f>D14*25%</f>
        <v>1535.04</v>
      </c>
      <c r="F14" s="27"/>
      <c r="G14" s="27"/>
      <c r="H14" s="27">
        <f>D14*10%</f>
        <v>614.01600000000008</v>
      </c>
      <c r="I14" s="27"/>
      <c r="J14" s="27">
        <f>H14+E14+D14</f>
        <v>8289.2160000000003</v>
      </c>
      <c r="K14" s="27">
        <f>J14*40%</f>
        <v>3315.6864000000005</v>
      </c>
      <c r="L14" s="27">
        <f>J14*30%</f>
        <v>2486.7647999999999</v>
      </c>
      <c r="M14" s="27">
        <f>SUM(J14:L14)</f>
        <v>14091.6672</v>
      </c>
      <c r="N14" s="27"/>
      <c r="O14" s="27">
        <v>13519.33</v>
      </c>
      <c r="P14" s="27">
        <f>O14+M14</f>
        <v>27610.997199999998</v>
      </c>
      <c r="Q14" s="27">
        <f>P14*C14</f>
        <v>16566.598319999997</v>
      </c>
      <c r="R14" s="27">
        <v>198802.08</v>
      </c>
    </row>
    <row r="15" spans="1:18">
      <c r="A15" s="7" t="s">
        <v>11</v>
      </c>
      <c r="B15" s="7"/>
      <c r="C15" s="21">
        <f>SUM(C11:C14)</f>
        <v>6.6</v>
      </c>
      <c r="D15" s="28">
        <f>SUM(D11:D14)</f>
        <v>30243.42</v>
      </c>
      <c r="E15" s="28">
        <f>SUM(E11:E14)</f>
        <v>6181.8149999999996</v>
      </c>
      <c r="F15" s="28">
        <f>SUM(F13:F14)</f>
        <v>1930.6559999999997</v>
      </c>
      <c r="G15" s="28">
        <f>SUM(G13)</f>
        <v>661.93919999999991</v>
      </c>
      <c r="H15" s="28">
        <f>SUM(H11:H14)</f>
        <v>2472.7260000000001</v>
      </c>
      <c r="I15" s="28"/>
      <c r="J15" s="28">
        <f>SUM(J11:J14)</f>
        <v>41490.556199999999</v>
      </c>
      <c r="K15" s="28">
        <f>SUM(K11:K14)</f>
        <v>16596.22248</v>
      </c>
      <c r="L15" s="28">
        <f>SUM(L11:L14)</f>
        <v>12447.166860000001</v>
      </c>
      <c r="M15" s="28">
        <f>SUM(M11:M14)</f>
        <v>70533.945539999986</v>
      </c>
      <c r="N15" s="28">
        <f>SUM(N11:N14)</f>
        <v>23622</v>
      </c>
      <c r="O15" s="28">
        <f>O11+O12+O13+O14</f>
        <v>27345.85</v>
      </c>
      <c r="P15" s="28">
        <f>SUM(P11:P14)</f>
        <v>121501.79553999999</v>
      </c>
      <c r="Q15" s="28">
        <f>SUM(Q11:Q14)</f>
        <v>70414.295569999987</v>
      </c>
      <c r="R15" s="28">
        <f>SUM(R11:R14)</f>
        <v>1838958.4470000002</v>
      </c>
    </row>
    <row r="16" spans="1:18">
      <c r="A16" s="34" t="s">
        <v>44</v>
      </c>
      <c r="B16" s="35"/>
      <c r="C16" s="35"/>
      <c r="D16" s="35"/>
      <c r="E16" s="35"/>
      <c r="F16" s="35"/>
      <c r="G16" s="35"/>
      <c r="H16" s="35"/>
      <c r="I16" s="35"/>
      <c r="J16" s="36"/>
    </row>
    <row r="18" spans="1:16">
      <c r="A18" t="s">
        <v>36</v>
      </c>
      <c r="B18" t="s">
        <v>45</v>
      </c>
    </row>
    <row r="20" spans="1:16">
      <c r="B20" t="s">
        <v>38</v>
      </c>
      <c r="P20" t="s">
        <v>39</v>
      </c>
    </row>
  </sheetData>
  <mergeCells count="14">
    <mergeCell ref="A16:J16"/>
    <mergeCell ref="R8:R9"/>
    <mergeCell ref="P8:P9"/>
    <mergeCell ref="N8:N9"/>
    <mergeCell ref="M8:M9"/>
    <mergeCell ref="L8:L9"/>
    <mergeCell ref="K8:K9"/>
    <mergeCell ref="J8:J9"/>
    <mergeCell ref="H8:I8"/>
    <mergeCell ref="E8:G8"/>
    <mergeCell ref="D8:D9"/>
    <mergeCell ref="C8:C9"/>
    <mergeCell ref="B8:B9"/>
    <mergeCell ref="A8:A9"/>
  </mergeCells>
  <pageMargins left="0.59055554866790805" right="0.59055554866790805" top="0.59055554866790805" bottom="0.59055554866790805" header="0.5" footer="0.5"/>
  <pageSetup paperSize="9" fitToWidth="0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0"/>
  <sheetViews>
    <sheetView tabSelected="1" workbookViewId="0"/>
  </sheetViews>
  <sheetFormatPr defaultColWidth="10.7109375" defaultRowHeight="15"/>
  <cols>
    <col min="6" max="6" width="5.42578125" customWidth="1"/>
    <col min="7" max="7" width="8.28515625" customWidth="1"/>
    <col min="9" max="9" width="6" customWidth="1"/>
    <col min="15" max="16" width="9.140625" customWidth="1"/>
    <col min="17" max="17" width="9.42578125" customWidth="1"/>
    <col min="18" max="18" width="8.7109375" customWidth="1"/>
  </cols>
  <sheetData>
    <row r="2" spans="1:20">
      <c r="A2" t="s">
        <v>0</v>
      </c>
    </row>
    <row r="3" spans="1:20">
      <c r="A3" t="s">
        <v>1</v>
      </c>
    </row>
    <row r="5" spans="1:20"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>
      <c r="F6" s="1"/>
      <c r="G6" s="2" t="s">
        <v>46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8" spans="1:20">
      <c r="A8" s="29" t="s">
        <v>4</v>
      </c>
      <c r="B8" s="29" t="s">
        <v>5</v>
      </c>
      <c r="C8" s="29" t="s">
        <v>6</v>
      </c>
      <c r="D8" s="29" t="s">
        <v>7</v>
      </c>
      <c r="E8" s="37" t="s">
        <v>8</v>
      </c>
      <c r="F8" s="39"/>
      <c r="G8" s="40"/>
      <c r="H8" s="41" t="s">
        <v>9</v>
      </c>
      <c r="I8" s="42"/>
      <c r="J8" s="37" t="s">
        <v>11</v>
      </c>
      <c r="K8" s="29" t="s">
        <v>12</v>
      </c>
      <c r="L8" s="29" t="s">
        <v>13</v>
      </c>
      <c r="M8" s="29" t="s">
        <v>11</v>
      </c>
      <c r="N8" s="32" t="s">
        <v>14</v>
      </c>
      <c r="O8" s="5"/>
      <c r="P8" s="29" t="s">
        <v>15</v>
      </c>
      <c r="Q8" s="5" t="s">
        <v>47</v>
      </c>
      <c r="R8" s="5"/>
      <c r="S8" s="3"/>
      <c r="T8" s="29" t="s">
        <v>16</v>
      </c>
    </row>
    <row r="9" spans="1:20" ht="60">
      <c r="A9" s="31"/>
      <c r="B9" s="31"/>
      <c r="C9" s="31"/>
      <c r="D9" s="31"/>
      <c r="E9" s="3" t="s">
        <v>17</v>
      </c>
      <c r="F9" s="3"/>
      <c r="G9" s="3" t="s">
        <v>19</v>
      </c>
      <c r="H9" s="3" t="s">
        <v>20</v>
      </c>
      <c r="I9" s="4" t="s">
        <v>21</v>
      </c>
      <c r="J9" s="38"/>
      <c r="K9" s="31"/>
      <c r="L9" s="31"/>
      <c r="M9" s="31"/>
      <c r="N9" s="33"/>
      <c r="O9" s="22" t="s">
        <v>10</v>
      </c>
      <c r="P9" s="31"/>
      <c r="Q9" s="6"/>
      <c r="R9" s="6" t="s">
        <v>48</v>
      </c>
      <c r="S9" s="3" t="s">
        <v>49</v>
      </c>
      <c r="T9" s="31"/>
    </row>
    <row r="10" spans="1:20">
      <c r="A10" s="7"/>
      <c r="B10" s="7"/>
      <c r="C10" s="8"/>
      <c r="D10" s="7"/>
      <c r="E10" s="9">
        <v>0.25</v>
      </c>
      <c r="F10" s="9"/>
      <c r="G10" s="9">
        <v>0.12</v>
      </c>
      <c r="H10" s="7" t="s">
        <v>23</v>
      </c>
      <c r="I10" s="10" t="s">
        <v>24</v>
      </c>
      <c r="J10" s="11"/>
      <c r="K10" s="9">
        <v>0.4</v>
      </c>
      <c r="L10" s="9">
        <v>0.3</v>
      </c>
      <c r="M10" s="12"/>
      <c r="N10" s="12"/>
      <c r="O10" s="12"/>
      <c r="P10" s="7"/>
      <c r="Q10" s="9">
        <v>0.35</v>
      </c>
      <c r="R10" s="7"/>
      <c r="S10" s="7"/>
      <c r="T10" s="7"/>
    </row>
    <row r="11" spans="1:20" ht="41.25">
      <c r="A11" s="13" t="s">
        <v>25</v>
      </c>
      <c r="B11" s="14" t="s">
        <v>26</v>
      </c>
      <c r="C11" s="15">
        <v>0.75</v>
      </c>
      <c r="D11" s="27">
        <v>9759</v>
      </c>
      <c r="E11" s="24">
        <f>D11*25%</f>
        <v>2439.75</v>
      </c>
      <c r="F11" s="24"/>
      <c r="G11" s="24"/>
      <c r="H11" s="24">
        <f>D11*10%</f>
        <v>975.90000000000009</v>
      </c>
      <c r="I11" s="24"/>
      <c r="J11" s="24">
        <f>SUM(D11:I11)</f>
        <v>13174.65</v>
      </c>
      <c r="K11" s="24">
        <f>J11*40%</f>
        <v>5269.8600000000006</v>
      </c>
      <c r="L11" s="24">
        <f>J11*30%</f>
        <v>3952.3949999999995</v>
      </c>
      <c r="M11" s="24">
        <f>SUM(J11:L11)</f>
        <v>22396.905000000002</v>
      </c>
      <c r="N11" s="24">
        <v>15048.99</v>
      </c>
      <c r="O11" s="24"/>
      <c r="P11" s="24">
        <f>N11+M11</f>
        <v>37445.895000000004</v>
      </c>
      <c r="Q11" s="24"/>
      <c r="R11" s="24">
        <f>P11*0.75</f>
        <v>28084.421250000003</v>
      </c>
      <c r="S11" s="24"/>
      <c r="T11" s="24">
        <f>R11*12</f>
        <v>337013.05500000005</v>
      </c>
    </row>
    <row r="12" spans="1:20" ht="51">
      <c r="A12" s="13" t="s">
        <v>27</v>
      </c>
      <c r="B12" s="14" t="s">
        <v>28</v>
      </c>
      <c r="C12" s="15">
        <v>0.25</v>
      </c>
      <c r="D12" s="27">
        <v>9759</v>
      </c>
      <c r="E12" s="24">
        <f>D12*25%</f>
        <v>2439.75</v>
      </c>
      <c r="F12" s="24"/>
      <c r="G12" s="24"/>
      <c r="H12" s="24">
        <f>D12*10%</f>
        <v>975.90000000000009</v>
      </c>
      <c r="I12" s="24"/>
      <c r="J12" s="24">
        <f>H12+E12+D12</f>
        <v>13174.65</v>
      </c>
      <c r="K12" s="24">
        <f>J12*40%</f>
        <v>5269.8600000000006</v>
      </c>
      <c r="L12" s="24">
        <f>J12*30%</f>
        <v>3952.3949999999995</v>
      </c>
      <c r="M12" s="24">
        <f>SUM(J12:L12)</f>
        <v>22396.905000000002</v>
      </c>
      <c r="N12" s="24">
        <v>15049</v>
      </c>
      <c r="O12" s="24"/>
      <c r="P12" s="24">
        <f>N12+M12</f>
        <v>37445.904999999999</v>
      </c>
      <c r="Q12" s="24"/>
      <c r="R12" s="24">
        <f>P12*0.25</f>
        <v>9361.4762499999997</v>
      </c>
      <c r="S12" s="24"/>
      <c r="T12" s="24">
        <f>R12*12</f>
        <v>112337.715</v>
      </c>
    </row>
    <row r="13" spans="1:20" ht="24.75">
      <c r="A13" s="19" t="s">
        <v>29</v>
      </c>
      <c r="B13" s="14" t="s">
        <v>30</v>
      </c>
      <c r="C13" s="20">
        <v>5</v>
      </c>
      <c r="D13" s="27">
        <v>6325</v>
      </c>
      <c r="E13" s="24"/>
      <c r="F13" s="24">
        <v>0</v>
      </c>
      <c r="G13" s="24">
        <f>D13*12%</f>
        <v>759</v>
      </c>
      <c r="H13" s="24"/>
      <c r="I13" s="24"/>
      <c r="J13" s="24">
        <f>G13+F13+D13</f>
        <v>7084</v>
      </c>
      <c r="K13" s="24">
        <f>J13*40%</f>
        <v>2833.6000000000004</v>
      </c>
      <c r="L13" s="24">
        <f>J13*30%</f>
        <v>2125.1999999999998</v>
      </c>
      <c r="M13" s="24">
        <f>SUM(J13:L13)</f>
        <v>12042.8</v>
      </c>
      <c r="N13" s="24"/>
      <c r="O13" s="24">
        <v>20668.599999999999</v>
      </c>
      <c r="P13" s="24">
        <f>O13+M13</f>
        <v>32711.399999999998</v>
      </c>
      <c r="Q13" s="24">
        <v>2213.75</v>
      </c>
      <c r="R13" s="24">
        <v>34925.15</v>
      </c>
      <c r="S13" s="24">
        <v>26193.86</v>
      </c>
      <c r="T13" s="24">
        <v>1571631.75</v>
      </c>
    </row>
    <row r="14" spans="1:20" ht="75">
      <c r="A14" s="19" t="s">
        <v>31</v>
      </c>
      <c r="B14" s="14" t="s">
        <v>30</v>
      </c>
      <c r="C14" s="20">
        <v>0.6</v>
      </c>
      <c r="D14" s="27">
        <v>6325</v>
      </c>
      <c r="E14" s="24">
        <f>D14*25%</f>
        <v>1581.25</v>
      </c>
      <c r="F14" s="24"/>
      <c r="G14" s="24"/>
      <c r="H14" s="24">
        <f>D14*10%</f>
        <v>632.5</v>
      </c>
      <c r="I14" s="24"/>
      <c r="J14" s="24">
        <f>H14+E14+D14</f>
        <v>8538.75</v>
      </c>
      <c r="K14" s="24">
        <f>J14*40%</f>
        <v>3415.5</v>
      </c>
      <c r="L14" s="24">
        <f>J14*30%</f>
        <v>2561.625</v>
      </c>
      <c r="M14" s="24">
        <f>SUM(J14:L14)</f>
        <v>14515.875</v>
      </c>
      <c r="N14" s="24"/>
      <c r="O14" s="24">
        <v>18195.52</v>
      </c>
      <c r="P14" s="24">
        <f>O14+M14</f>
        <v>32711.395</v>
      </c>
      <c r="Q14" s="24"/>
      <c r="R14" s="24">
        <f>P14*C14</f>
        <v>19626.837</v>
      </c>
      <c r="S14" s="24"/>
      <c r="T14" s="24">
        <v>235522.08</v>
      </c>
    </row>
    <row r="15" spans="1:20">
      <c r="A15" s="7" t="s">
        <v>11</v>
      </c>
      <c r="B15" s="7"/>
      <c r="C15" s="21">
        <f>SUM(C11:C14)</f>
        <v>6.6</v>
      </c>
      <c r="D15" s="28">
        <f>SUM(D11:D14)</f>
        <v>32168</v>
      </c>
      <c r="E15" s="25">
        <f>SUM(E11:E14)</f>
        <v>6460.75</v>
      </c>
      <c r="F15" s="25">
        <f>SUM(F13:F14)</f>
        <v>0</v>
      </c>
      <c r="G15" s="25">
        <f>SUM(G13)</f>
        <v>759</v>
      </c>
      <c r="H15" s="25">
        <f>SUM(H11:H14)</f>
        <v>2584.3000000000002</v>
      </c>
      <c r="I15" s="25"/>
      <c r="J15" s="25">
        <f>SUM(J11:J14)</f>
        <v>41972.05</v>
      </c>
      <c r="K15" s="25">
        <f>SUM(K11:K14)</f>
        <v>16788.82</v>
      </c>
      <c r="L15" s="25">
        <f>SUM(L11:L14)</f>
        <v>12591.614999999998</v>
      </c>
      <c r="M15" s="25">
        <f>SUM(M11:M14)</f>
        <v>71352.485000000001</v>
      </c>
      <c r="N15" s="25">
        <f>SUM(N11:N14)</f>
        <v>30097.989999999998</v>
      </c>
      <c r="O15" s="25">
        <f>O11+O12+O13+O14</f>
        <v>38864.119999999995</v>
      </c>
      <c r="P15" s="25">
        <f>SUM(P11:P14)</f>
        <v>140314.595</v>
      </c>
      <c r="Q15" s="25"/>
      <c r="R15" s="25">
        <f>SUM(R11:R14)</f>
        <v>91997.884500000015</v>
      </c>
      <c r="S15" s="25"/>
      <c r="T15" s="25">
        <f>SUM(T11:T14)</f>
        <v>2256504.6</v>
      </c>
    </row>
    <row r="16" spans="1:20">
      <c r="A16" s="34" t="s">
        <v>50</v>
      </c>
      <c r="B16" s="35"/>
      <c r="C16" s="35"/>
      <c r="D16" s="35"/>
      <c r="E16" s="35"/>
      <c r="F16" s="35"/>
      <c r="G16" s="35"/>
      <c r="H16" s="35"/>
      <c r="I16" s="35"/>
      <c r="J16" s="36"/>
    </row>
    <row r="18" spans="1:16">
      <c r="A18" t="s">
        <v>36</v>
      </c>
      <c r="B18" t="s">
        <v>51</v>
      </c>
    </row>
    <row r="20" spans="1:16">
      <c r="B20" t="s">
        <v>38</v>
      </c>
      <c r="P20" t="s">
        <v>39</v>
      </c>
    </row>
  </sheetData>
  <mergeCells count="14">
    <mergeCell ref="P8:P9"/>
    <mergeCell ref="T8:T9"/>
    <mergeCell ref="A16:J16"/>
    <mergeCell ref="A8:A9"/>
    <mergeCell ref="B8:B9"/>
    <mergeCell ref="N8:N9"/>
    <mergeCell ref="M8:M9"/>
    <mergeCell ref="L8:L9"/>
    <mergeCell ref="K8:K9"/>
    <mergeCell ref="J8:J9"/>
    <mergeCell ref="H8:I8"/>
    <mergeCell ref="E8:G8"/>
    <mergeCell ref="D8:D9"/>
    <mergeCell ref="C8:C9"/>
  </mergeCells>
  <pageMargins left="0.590551137924194" right="0.590551137924194" top="0.590551137924194" bottom="0.590551137924194" header="0.51181101799011197" footer="0.51181101799011197"/>
  <pageSetup paperSize="9"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MyOffice-CoreFramework-Windows/22-903.417.5503.534.8@RELEASE-DESKTOP-SORREL_HOME-RC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 01.09.22</vt:lpstr>
      <vt:lpstr>с 01.10.22</vt:lpstr>
      <vt:lpstr>01.01.23</vt:lpstr>
      <vt:lpstr>с 01.07.23</vt:lpstr>
      <vt:lpstr>01.07.23</vt:lpstr>
      <vt:lpstr>01.11.23</vt:lpstr>
      <vt:lpstr>01.01.24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2024-01-24T06:51:02Z</dcterms:created>
  <dcterms:modified xsi:type="dcterms:W3CDTF">2024-01-24T06:51:02Z</dcterms:modified>
</cp:coreProperties>
</file>